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3040" windowHeight="8976" activeTab="0"/>
  </bookViews>
  <sheets>
    <sheet name="Variances" sheetId="1" r:id="rId1"/>
    <sheet name="Reserves" sheetId="2" r:id="rId2"/>
  </sheets>
  <definedNames>
    <definedName name="_xlnm.Print_Area" localSheetId="0">'Variances'!$A$1:$N$32</definedName>
  </definedNames>
  <calcPr fullCalcOnLoad="1"/>
</workbook>
</file>

<file path=xl/sharedStrings.xml><?xml version="1.0" encoding="utf-8"?>
<sst xmlns="http://schemas.openxmlformats.org/spreadsheetml/2006/main" count="49" uniqueCount="43">
  <si>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</si>
  <si>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</si>
  <si>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</si>
  <si>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</si>
  <si>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</si>
  <si>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</si>
  <si>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</si>
  <si>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</si>
  <si>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</si>
  <si>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</si>
  <si>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</si>
  <si>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</si>
  <si>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</si>
  <si>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</si>
  <si>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</si>
  <si>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</si>
  <si>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</si>
  <si>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</si>
  <si>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</si>
  <si>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4</t>
  </si>
  <si>
    <t>Reserve 5</t>
  </si>
  <si>
    <t>(Please complete the highlighted boxes.)</t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</si>
  <si>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</si>
  <si>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</si>
  <si>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</si>
  <si>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</si>
  <si>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</si>
  <si>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2021/22 – pro forma </t>
  </si>
  <si>
    <t>.</t>
  </si>
  <si>
    <t xml:space="preserve">  </t>
  </si>
  <si>
    <t>2021/22:l £17,263 increase in CIL receipts + £23 increase in cleansing grant off-set by £466 (refund from cancelled newsletter in 2020/21 and £818 less vat on purchases in 2021/22.</t>
  </si>
  <si>
    <t xml:space="preserve">2021/22 £3,114 reduction in anticipated expenditure largely due to works (grass and hedge cutting and litter picking) not carried out, late/unpresented invoices or lower costs, supplier shortages due to Covid; £2,000 reduction in grants paid.  </t>
  </si>
  <si>
    <t>Increased balance due to reduction in spending +  £30,701 CIL receipts received</t>
  </si>
  <si>
    <t>EMR</t>
  </si>
  <si>
    <t xml:space="preserve">Capital </t>
  </si>
  <si>
    <t>General</t>
  </si>
  <si>
    <t xml:space="preserve">A £12,000 capital project to  improve access to a local green space in 2021.22 was delayed due to supplier </t>
  </si>
  <si>
    <t>issues and may be progressed next year.</t>
  </si>
  <si>
    <t xml:space="preserve">The Council's reserves were inflated by a reduction in budgeted expenditure of  £8,905 for the operating requirements,  </t>
  </si>
  <si>
    <t xml:space="preserve">unanticipated CIL funds totalling £44,139.12 which are earmarked for projects in the next financial year. </t>
  </si>
  <si>
    <t>Name of smaller authority: Washington Parish Council</t>
  </si>
  <si>
    <r>
      <t xml:space="preserve">Insert figures from Section 2 of the AGAR in all </t>
    </r>
    <r>
      <rPr>
        <b/>
        <u val="single"/>
        <sz val="12"/>
        <color indexed="62"/>
        <rFont val="Arial"/>
        <family val="2"/>
      </rPr>
      <t>Blue</t>
    </r>
    <r>
      <rPr>
        <b/>
        <sz val="12"/>
        <color indexed="10"/>
        <rFont val="Arial"/>
        <family val="2"/>
      </rPr>
      <t xml:space="preserve"> highlighted boxes </t>
    </r>
  </si>
  <si>
    <r>
      <t xml:space="preserve">Now, please provide full explanations, including numerical values, for the following that will be flagged in the green boxes where relevant:
</t>
    </r>
    <r>
      <rPr>
        <sz val="12"/>
        <color indexed="8"/>
        <rFont val="Arial"/>
        <family val="2"/>
      </rPr>
      <t>• variances of more than 15% between totals for individual boxes (except variances of less than £500); 
• a breakdown of approved reserves on the next tab if the total reserves (Box 7) figure is more than twice the annual precept value (Box 2).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</si>
</sst>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62"/>
      <name val="Arial"/>
      <family val="2"/>
    </font>
    <font>
      <sz val="12"/>
      <color indexed="8"/>
      <name val="Symbo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Symbol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0" fontId="51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51" fillId="33" borderId="10" xfId="0" applyFont="1" applyFill="1" applyBorder="1" applyAlignment="1">
      <alignment wrapText="1"/>
    </xf>
    <xf numFmtId="0" fontId="52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horizontal="left" vertical="top" wrapText="1"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49" fillId="0" borderId="12" xfId="0" applyFont="1" applyBorder="1" applyAlignment="1">
      <alignment/>
    </xf>
    <xf numFmtId="0" fontId="5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55" fillId="0" borderId="0" xfId="0" applyFont="1" applyAlignment="1">
      <alignment/>
    </xf>
    <xf numFmtId="3" fontId="0" fillId="0" borderId="0" xfId="0" applyNumberFormat="1" applyAlignment="1">
      <alignment/>
    </xf>
    <xf numFmtId="0" fontId="56" fillId="0" borderId="0" xfId="0" applyFont="1" applyAlignment="1">
      <alignment/>
    </xf>
    <xf numFmtId="1" fontId="49" fillId="0" borderId="13" xfId="42" applyNumberFormat="1" applyFont="1" applyBorder="1" applyAlignment="1">
      <alignment/>
    </xf>
    <xf numFmtId="0" fontId="51" fillId="0" borderId="0" xfId="0" applyFont="1" applyFill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Alignment="1">
      <alignment/>
    </xf>
    <xf numFmtId="0" fontId="57" fillId="0" borderId="0" xfId="0" applyFont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indent="2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57" fillId="0" borderId="0" xfId="0" applyFont="1" applyAlignment="1">
      <alignment horizontal="left" vertical="center"/>
    </xf>
    <xf numFmtId="3" fontId="2" fillId="35" borderId="14" xfId="0" applyNumberFormat="1" applyFont="1" applyFill="1" applyBorder="1" applyAlignment="1" applyProtection="1">
      <alignment horizontal="center"/>
      <protection locked="0"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wrapText="1"/>
    </xf>
    <xf numFmtId="0" fontId="57" fillId="0" borderId="15" xfId="0" applyFont="1" applyBorder="1" applyAlignment="1">
      <alignment wrapText="1"/>
    </xf>
    <xf numFmtId="10" fontId="57" fillId="0" borderId="0" xfId="0" applyNumberFormat="1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3" fontId="2" fillId="0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A13">
      <selection activeCell="L28" sqref="A1:L28"/>
    </sheetView>
  </sheetViews>
  <sheetFormatPr defaultColWidth="9.140625" defaultRowHeight="15"/>
  <cols>
    <col min="1" max="1" width="20.140625" style="1" customWidth="1"/>
    <col min="2" max="2" width="11.00390625" style="1" customWidth="1"/>
    <col min="3" max="3" width="32.57421875" style="1" customWidth="1"/>
    <col min="4" max="4" width="9.140625" style="1" customWidth="1"/>
    <col min="5" max="5" width="3.28125" style="1" customWidth="1"/>
    <col min="6" max="6" width="9.140625" style="1" customWidth="1"/>
    <col min="7" max="7" width="10.140625" style="1" customWidth="1"/>
    <col min="8" max="8" width="12.421875" style="1" customWidth="1"/>
    <col min="9" max="9" width="9.140625" style="1" hidden="1" customWidth="1"/>
    <col min="10" max="10" width="2.421875" style="1" hidden="1" customWidth="1"/>
    <col min="11" max="11" width="7.28125" style="1" customWidth="1"/>
    <col min="12" max="12" width="13.28125" style="1" customWidth="1"/>
    <col min="13" max="13" width="50.421875" style="7" bestFit="1" customWidth="1"/>
    <col min="14" max="14" width="86.00390625" style="1" bestFit="1" customWidth="1"/>
    <col min="15" max="15" width="69.7109375" style="9" customWidth="1"/>
    <col min="16" max="22" width="9.140625" style="9" customWidth="1"/>
    <col min="23" max="16384" width="9.140625" style="1" customWidth="1"/>
  </cols>
  <sheetData>
    <row r="1" spans="1:12" ht="15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4"/>
    </row>
    <row r="2" spans="1:13" ht="15">
      <c r="A2" s="31" t="s">
        <v>40</v>
      </c>
      <c r="B2" s="32"/>
      <c r="C2" s="33"/>
      <c r="D2" s="32"/>
      <c r="E2" s="32"/>
      <c r="F2" s="32"/>
      <c r="G2" s="32"/>
      <c r="H2" s="32"/>
      <c r="I2" s="32"/>
      <c r="J2" s="32"/>
      <c r="K2" s="32"/>
      <c r="L2" s="4"/>
      <c r="M2" s="11"/>
    </row>
    <row r="3" spans="1:12" ht="15">
      <c r="A3" s="34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75" customHeight="1">
      <c r="A4" s="36" t="s">
        <v>42</v>
      </c>
      <c r="B4" s="37"/>
      <c r="C4" s="37"/>
      <c r="D4" s="37"/>
      <c r="E4" s="37"/>
      <c r="F4" s="37"/>
      <c r="G4" s="37"/>
      <c r="H4" s="37"/>
      <c r="I4" s="35"/>
      <c r="J4" s="35"/>
      <c r="K4" s="35"/>
      <c r="L4" s="35"/>
      <c r="M4" s="11"/>
    </row>
    <row r="5" spans="1:12" ht="15">
      <c r="A5" s="3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4" ht="15">
      <c r="A6" s="38"/>
      <c r="B6" s="35"/>
      <c r="C6" s="35"/>
      <c r="D6" s="39"/>
      <c r="E6" s="35"/>
      <c r="F6" s="39"/>
      <c r="G6" s="35"/>
      <c r="H6" s="35"/>
      <c r="I6" s="35"/>
      <c r="J6" s="35"/>
      <c r="K6" s="35"/>
      <c r="L6" s="35"/>
      <c r="N6" s="13"/>
    </row>
    <row r="7" spans="1:14" ht="46.5">
      <c r="A7" s="35"/>
      <c r="B7" s="35"/>
      <c r="C7" s="35"/>
      <c r="D7" s="40">
        <v>2021</v>
      </c>
      <c r="E7" s="31"/>
      <c r="F7" s="40">
        <v>2022</v>
      </c>
      <c r="G7" s="40" t="s">
        <v>0</v>
      </c>
      <c r="H7" s="40" t="s">
        <v>0</v>
      </c>
      <c r="I7" s="40"/>
      <c r="J7" s="40"/>
      <c r="K7" s="40"/>
      <c r="L7" s="41" t="s">
        <v>11</v>
      </c>
      <c r="M7" s="21" t="s">
        <v>23</v>
      </c>
      <c r="N7" s="19" t="s">
        <v>22</v>
      </c>
    </row>
    <row r="8" spans="1:14" ht="15">
      <c r="A8" s="35"/>
      <c r="B8" s="35"/>
      <c r="C8" s="35"/>
      <c r="D8" s="40" t="s">
        <v>1</v>
      </c>
      <c r="E8" s="31"/>
      <c r="F8" s="40" t="s">
        <v>1</v>
      </c>
      <c r="G8" s="40" t="s">
        <v>1</v>
      </c>
      <c r="H8" s="40" t="s">
        <v>10</v>
      </c>
      <c r="I8" s="40"/>
      <c r="J8" s="40"/>
      <c r="K8" s="31"/>
      <c r="L8" s="31"/>
      <c r="N8" s="10"/>
    </row>
    <row r="9" spans="1:14" ht="15" thickBot="1">
      <c r="A9" s="35"/>
      <c r="B9" s="35"/>
      <c r="C9" s="35"/>
      <c r="D9" s="39"/>
      <c r="E9" s="39"/>
      <c r="F9" s="35"/>
      <c r="G9" s="35"/>
      <c r="H9" s="35"/>
      <c r="I9" s="35"/>
      <c r="J9" s="35"/>
      <c r="K9" s="35"/>
      <c r="L9" s="35"/>
      <c r="N9" s="10"/>
    </row>
    <row r="10" spans="1:14" ht="30" customHeight="1" thickBot="1">
      <c r="A10" s="42" t="s">
        <v>2</v>
      </c>
      <c r="B10" s="42"/>
      <c r="C10" s="42"/>
      <c r="D10" s="43">
        <v>53720</v>
      </c>
      <c r="E10" s="35"/>
      <c r="F10" s="43">
        <v>75038</v>
      </c>
      <c r="G10" s="44"/>
      <c r="H10" s="35"/>
      <c r="I10" s="35"/>
      <c r="J10" s="35"/>
      <c r="K10" s="35"/>
      <c r="L10" s="35"/>
      <c r="M10" s="5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N10" s="8"/>
    </row>
    <row r="11" spans="1:14" ht="15" thickBot="1">
      <c r="A11" s="35"/>
      <c r="B11" s="35"/>
      <c r="C11" s="35"/>
      <c r="D11" s="44"/>
      <c r="E11" s="35"/>
      <c r="F11" s="44"/>
      <c r="G11" s="35"/>
      <c r="H11" s="35"/>
      <c r="I11" s="35"/>
      <c r="J11" s="35"/>
      <c r="K11" s="35"/>
      <c r="L11" s="35"/>
      <c r="N11" s="10"/>
    </row>
    <row r="12" spans="1:14" ht="15.75" thickBot="1">
      <c r="A12" s="45" t="s">
        <v>12</v>
      </c>
      <c r="B12" s="46"/>
      <c r="C12" s="47"/>
      <c r="D12" s="43">
        <v>41808</v>
      </c>
      <c r="E12" s="35"/>
      <c r="F12" s="43">
        <v>41618</v>
      </c>
      <c r="G12" s="44">
        <f>F12-D12</f>
        <v>-190</v>
      </c>
      <c r="H12" s="48">
        <f>IF((D12&gt;F12),(D12-F12)/D12,IF(D12&lt;F12,-(D12-F12)/D12,IF(D12=F12,0)))</f>
        <v>0.004544584768465365</v>
      </c>
      <c r="I12" s="35">
        <f>IF(D12-F12&lt;500,0,IF(D12-F12&gt;500,1,IF(D12-F12=500,1)))</f>
        <v>0</v>
      </c>
      <c r="J12" s="35">
        <f>IF(F12-D12&lt;500,0,IF(F12-D12&gt;500,1,IF(F12-D12=500,1)))</f>
        <v>0</v>
      </c>
      <c r="K12" s="39">
        <f>IF(H12&lt;0.15,0,IF(H12&gt;0.15,1,IF(H12=0.15,1)))</f>
        <v>0</v>
      </c>
      <c r="L12" s="39" t="str">
        <f>IF(H12&lt;15%,"NO","YES")</f>
        <v>NO</v>
      </c>
      <c r="M12" s="5" t="str">
        <f>IF((L12="YES")*AND(I12+J12&lt;1),"Explanation not required, difference less than £500"," ")</f>
        <v> </v>
      </c>
      <c r="N12" s="8"/>
    </row>
    <row r="13" spans="1:14" ht="15" thickBot="1">
      <c r="A13" s="35"/>
      <c r="B13" s="35"/>
      <c r="C13" s="35"/>
      <c r="D13" s="44"/>
      <c r="E13" s="35"/>
      <c r="F13" s="44"/>
      <c r="G13" s="44"/>
      <c r="H13" s="48"/>
      <c r="I13" s="35"/>
      <c r="J13" s="35"/>
      <c r="K13" s="39"/>
      <c r="L13" s="39"/>
      <c r="N13" s="10"/>
    </row>
    <row r="14" spans="1:15" ht="45.75" thickBot="1">
      <c r="A14" s="49" t="s">
        <v>3</v>
      </c>
      <c r="B14" s="49"/>
      <c r="C14" s="49"/>
      <c r="D14" s="43">
        <v>17657</v>
      </c>
      <c r="E14" s="35"/>
      <c r="F14" s="43">
        <v>33659</v>
      </c>
      <c r="G14" s="44">
        <f>F14-D14</f>
        <v>16002</v>
      </c>
      <c r="H14" s="48">
        <f>IF((D14&gt;F14),(D14-F14)/D14,IF(D14&lt;F14,-(D14-F14)/D14,IF(D14=F14,0)))</f>
        <v>0.9062694681995809</v>
      </c>
      <c r="I14" s="35">
        <f>IF(D14-F14&lt;500,0,IF(D14-F14&gt;500,1,IF(D14-F14=500,1)))</f>
        <v>0</v>
      </c>
      <c r="J14" s="35">
        <f>IF(F14-D14&lt;500,0,IF(F14-D14&gt;500,1,IF(F14-D14=500,1)))</f>
        <v>1</v>
      </c>
      <c r="K14" s="39">
        <f>IF(H14&lt;0.15,0,IF(H14&gt;0.15,1,IF(H14=0.15,1)))</f>
        <v>1</v>
      </c>
      <c r="L14" s="39" t="str">
        <f>IF(H14&lt;15%,"NO","YES")</f>
        <v>YES</v>
      </c>
      <c r="M14" s="5" t="str">
        <f>IF((L14="YES")*AND(I14+J14&lt;1),"Explanation not required, difference less than £500"," ")</f>
        <v> </v>
      </c>
      <c r="N14" s="27" t="s">
        <v>30</v>
      </c>
      <c r="O14" s="26" t="s">
        <v>29</v>
      </c>
    </row>
    <row r="15" spans="1:14" ht="15" thickBot="1">
      <c r="A15" s="35"/>
      <c r="B15" s="35"/>
      <c r="C15" s="35"/>
      <c r="D15" s="44"/>
      <c r="E15" s="35"/>
      <c r="F15" s="44"/>
      <c r="G15" s="44"/>
      <c r="H15" s="48" t="s">
        <v>28</v>
      </c>
      <c r="I15" s="35"/>
      <c r="J15" s="35"/>
      <c r="K15" s="39"/>
      <c r="L15" s="39"/>
      <c r="N15" s="28"/>
    </row>
    <row r="16" spans="1:14" ht="15.75" thickBot="1">
      <c r="A16" s="49" t="s">
        <v>4</v>
      </c>
      <c r="B16" s="49"/>
      <c r="C16" s="49"/>
      <c r="D16" s="43">
        <v>16041</v>
      </c>
      <c r="E16" s="35"/>
      <c r="F16" s="43">
        <v>18355</v>
      </c>
      <c r="G16" s="44">
        <f>F16-D16</f>
        <v>2314</v>
      </c>
      <c r="H16" s="48">
        <v>0</v>
      </c>
      <c r="I16" s="35">
        <f>IF(D16-F16&lt;500,0,IF(D16-F16&gt;500,1,IF(D16-F16=500,1)))</f>
        <v>0</v>
      </c>
      <c r="J16" s="35">
        <f>IF(F16-D16&lt;500,0,IF(F16-D16&gt;500,1,IF(F16-D16=500,1)))</f>
        <v>1</v>
      </c>
      <c r="K16" s="39">
        <f>IF(H16&lt;0.15,0,IF(H16&gt;0.15,1,IF(H16=0.15,1)))</f>
        <v>0</v>
      </c>
      <c r="L16" s="39" t="str">
        <f>IF(H16&lt;15%,"NO","YES")</f>
        <v>NO</v>
      </c>
      <c r="M16" s="5" t="str">
        <f>IF((L16="YES")*AND(I16+J16&lt;1),"Explanation not required, difference less than £500"," ")</f>
        <v> </v>
      </c>
      <c r="N16" s="27"/>
    </row>
    <row r="17" spans="1:14" ht="15" thickBot="1">
      <c r="A17" s="35"/>
      <c r="B17" s="35"/>
      <c r="C17" s="35"/>
      <c r="D17" s="44"/>
      <c r="E17" s="35"/>
      <c r="F17" s="44"/>
      <c r="G17" s="44"/>
      <c r="H17" s="48"/>
      <c r="I17" s="35"/>
      <c r="J17" s="35"/>
      <c r="K17" s="39"/>
      <c r="L17" s="39"/>
      <c r="N17" s="28"/>
    </row>
    <row r="18" spans="1:14" ht="15.75" thickBot="1">
      <c r="A18" s="49" t="s">
        <v>7</v>
      </c>
      <c r="B18" s="49"/>
      <c r="C18" s="49"/>
      <c r="D18" s="43">
        <v>0</v>
      </c>
      <c r="E18" s="35"/>
      <c r="F18" s="43">
        <v>0</v>
      </c>
      <c r="G18" s="44">
        <f>F18-D18</f>
        <v>0</v>
      </c>
      <c r="H18" s="48">
        <f>IF((D18&gt;F18),(D18-F18)/D18,IF(D18&lt;F18,-(D18-F18)/D18,IF(D18=F18,0)))</f>
        <v>0</v>
      </c>
      <c r="I18" s="35">
        <f>IF(D18-F18&lt;500,0,IF(D18-F18&gt;500,1,IF(D18-F18=500,1)))</f>
        <v>0</v>
      </c>
      <c r="J18" s="35">
        <f>IF(F18-D18&lt;500,0,IF(F18-D18&gt;500,1,IF(F18-D18=500,1)))</f>
        <v>0</v>
      </c>
      <c r="K18" s="39">
        <f>IF(H18&lt;0.15,0,IF(H18&gt;0.15,1,IF(H18=0.15,1)))</f>
        <v>0</v>
      </c>
      <c r="L18" s="39" t="str">
        <f>IF(H18&lt;15%,"NO","YES")</f>
        <v>NO</v>
      </c>
      <c r="M18" s="5" t="str">
        <f>IF((L18="YES")*AND(I18+J18&lt;1),"Explanation not required, difference less than £500"," ")</f>
        <v> </v>
      </c>
      <c r="N18" s="27"/>
    </row>
    <row r="19" spans="1:14" ht="15" thickBot="1">
      <c r="A19" s="35"/>
      <c r="B19" s="35"/>
      <c r="C19" s="35"/>
      <c r="D19" s="44"/>
      <c r="E19" s="35"/>
      <c r="F19" s="44"/>
      <c r="G19" s="44"/>
      <c r="H19" s="48"/>
      <c r="I19" s="35"/>
      <c r="J19" s="35"/>
      <c r="K19" s="39"/>
      <c r="L19" s="39"/>
      <c r="N19" s="28"/>
    </row>
    <row r="20" spans="1:14" ht="45.75" thickBot="1">
      <c r="A20" s="49" t="s">
        <v>13</v>
      </c>
      <c r="B20" s="49"/>
      <c r="C20" s="49"/>
      <c r="D20" s="43">
        <v>22106</v>
      </c>
      <c r="E20" s="35"/>
      <c r="F20" s="43">
        <v>16886</v>
      </c>
      <c r="G20" s="44">
        <f>F20-D20</f>
        <v>-5220</v>
      </c>
      <c r="H20" s="48">
        <f>IF((D20&gt;F20),(D20-F20)/D20,IF(D20&lt;F20,-(D20-F20)/D20,IF(D20=F20,0)))</f>
        <v>0.2361349859766579</v>
      </c>
      <c r="I20" s="35">
        <f>IF(D20-F20&lt;500,0,IF(D20-F20&gt;500,1,IF(D20-F20=500,1)))</f>
        <v>1</v>
      </c>
      <c r="J20" s="35">
        <f>IF(F20-D20&lt;500,0,IF(F20-D20&gt;500,1,IF(F20-D20=500,1)))</f>
        <v>0</v>
      </c>
      <c r="K20" s="39">
        <f>IF(H20&lt;0.15,0,IF(H20&gt;0.15,1,IF(H20=0.15,1)))</f>
        <v>1</v>
      </c>
      <c r="L20" s="39" t="str">
        <f>IF(H20&lt;15%,"NO","YES")</f>
        <v>YES</v>
      </c>
      <c r="M20" s="5"/>
      <c r="N20" s="27" t="s">
        <v>31</v>
      </c>
    </row>
    <row r="21" spans="1:14" ht="15" thickBot="1">
      <c r="A21" s="35"/>
      <c r="B21" s="35"/>
      <c r="C21" s="35"/>
      <c r="D21" s="44"/>
      <c r="E21" s="35"/>
      <c r="F21" s="44"/>
      <c r="G21" s="44"/>
      <c r="H21" s="48"/>
      <c r="I21" s="35"/>
      <c r="J21" s="35"/>
      <c r="K21" s="39"/>
      <c r="L21" s="39"/>
      <c r="N21" s="28"/>
    </row>
    <row r="22" spans="1:14" ht="15.75" thickBot="1">
      <c r="A22" s="50" t="s">
        <v>5</v>
      </c>
      <c r="B22" s="35"/>
      <c r="C22" s="35"/>
      <c r="D22" s="51">
        <f>D10+D12+D14-D16-D18-D20</f>
        <v>75038</v>
      </c>
      <c r="E22" s="35"/>
      <c r="F22" s="51">
        <f>F10+F12+F14-F16-F18-F20</f>
        <v>115074</v>
      </c>
      <c r="G22" s="44">
        <f>F22-D22</f>
        <v>40036</v>
      </c>
      <c r="H22" s="48">
        <f>IF((D22&gt;F22),(D22-F22)/D22,IF(D22&lt;F22,-(D22-F22)/D22,IF(D22=F22,0)))</f>
        <v>0.5335430048775287</v>
      </c>
      <c r="I22" s="35">
        <f>IF(D22-F22&lt;500,0,IF(D22-F22&gt;500,1,IF(D22-F22=500,1)))</f>
        <v>0</v>
      </c>
      <c r="J22" s="35">
        <f>IF(F22-D22&lt;500,0,IF(F22-D22&gt;500,1,IF(F22-D22=500,1)))</f>
        <v>1</v>
      </c>
      <c r="K22" s="39">
        <f>IF(H22&lt;0.15,0,IF(H22&gt;0.15,1,IF(H22=0.15,1)))</f>
        <v>1</v>
      </c>
      <c r="L22" s="39" t="str">
        <f>IF(H22&lt;15%,"NO","YES")</f>
        <v>YES</v>
      </c>
      <c r="M22" s="5" t="str">
        <f>IF((L22="YES")*AND(I22+J22&lt;1),"Explanation not required, difference less than £500"," ")</f>
        <v> </v>
      </c>
      <c r="N22" s="27" t="s">
        <v>32</v>
      </c>
    </row>
    <row r="23" spans="1:14" ht="15" thickBot="1">
      <c r="A23" s="35"/>
      <c r="B23" s="35"/>
      <c r="C23" s="35"/>
      <c r="D23" s="44"/>
      <c r="E23" s="35"/>
      <c r="F23" s="44"/>
      <c r="G23" s="44"/>
      <c r="H23" s="48"/>
      <c r="I23" s="35"/>
      <c r="J23" s="35"/>
      <c r="K23" s="39"/>
      <c r="L23" s="39"/>
      <c r="N23" s="28"/>
    </row>
    <row r="24" spans="1:14" ht="15.75" thickBot="1">
      <c r="A24" s="49" t="s">
        <v>9</v>
      </c>
      <c r="B24" s="49"/>
      <c r="C24" s="49"/>
      <c r="D24" s="43">
        <v>75038</v>
      </c>
      <c r="E24" s="35"/>
      <c r="F24" s="43">
        <v>115074</v>
      </c>
      <c r="G24" s="44">
        <f>F24-D24</f>
        <v>40036</v>
      </c>
      <c r="H24" s="48">
        <f>IF((D24&gt;F24),(D24-F24)/D24,IF(D24&lt;F24,-(D24-F24)/D24,IF(D24=F24,0)))</f>
        <v>0.5335430048775287</v>
      </c>
      <c r="I24" s="35">
        <f>IF(D24-F24&lt;500,0,IF(D24-F24&gt;500,1,IF(D24-F24=500,1)))</f>
        <v>0</v>
      </c>
      <c r="J24" s="35">
        <f>IF(F24-D24&lt;500,0,IF(F24-D24&gt;500,1,IF(F24-D24=500,1)))</f>
        <v>1</v>
      </c>
      <c r="K24" s="39">
        <f>IF(H24&lt;0.15,0,IF(H24&gt;0.15,1,IF(H24=0.15,1)))</f>
        <v>1</v>
      </c>
      <c r="L24" s="39" t="str">
        <f>IF(H24&lt;15%,"NO","YES")</f>
        <v>YES</v>
      </c>
      <c r="M24" s="5" t="str">
        <f>IF((L24="YES")*AND(I24+J24&lt;1),"Explanation not required, difference less than £500"," ")</f>
        <v> </v>
      </c>
      <c r="N24" s="8"/>
    </row>
    <row r="25" spans="1:14" ht="15" thickBot="1">
      <c r="A25" s="35"/>
      <c r="B25" s="35"/>
      <c r="C25" s="35"/>
      <c r="D25" s="44"/>
      <c r="E25" s="35"/>
      <c r="F25" s="44"/>
      <c r="G25" s="44"/>
      <c r="H25" s="48"/>
      <c r="I25" s="35"/>
      <c r="J25" s="35"/>
      <c r="K25" s="39"/>
      <c r="L25" s="39"/>
      <c r="N25" s="10"/>
    </row>
    <row r="26" spans="1:14" ht="15.75" thickBot="1">
      <c r="A26" s="49" t="s">
        <v>8</v>
      </c>
      <c r="B26" s="49"/>
      <c r="C26" s="49"/>
      <c r="D26" s="43">
        <v>31109</v>
      </c>
      <c r="E26" s="35"/>
      <c r="F26" s="43">
        <v>28500</v>
      </c>
      <c r="G26" s="44">
        <f>F26-D26</f>
        <v>-2609</v>
      </c>
      <c r="H26" s="48">
        <f>IF((D26&gt;F26),(D26-F26)/D26,IF(D26&lt;F26,-(D26-F26)/D26,IF(D26=F26,0)))</f>
        <v>0.08386640522035424</v>
      </c>
      <c r="I26" s="35">
        <f>IF(D26-F26&lt;500,0,IF(D26-F26&gt;500,1,IF(D26-F26=500,1)))</f>
        <v>1</v>
      </c>
      <c r="J26" s="35">
        <f>IF(F26-D26&lt;500,0,IF(F26-D26&gt;500,1,IF(F26-D26=500,1)))</f>
        <v>0</v>
      </c>
      <c r="K26" s="39">
        <f>IF(H26&lt;0.15,0,IF(H26&gt;0.15,1,IF(H26=0.15,1)))</f>
        <v>0</v>
      </c>
      <c r="L26" s="39" t="str">
        <f>IF(H26&lt;15%,"NO","YES")</f>
        <v>NO</v>
      </c>
      <c r="M26" s="5" t="str">
        <f>IF((L26="YES")*AND(I26+J26&lt;1),"Explanation not required, difference less than £500"," ")</f>
        <v> </v>
      </c>
      <c r="N26" s="8"/>
    </row>
    <row r="27" spans="1:14" ht="15" thickBot="1">
      <c r="A27" s="35"/>
      <c r="B27" s="35"/>
      <c r="C27" s="35"/>
      <c r="D27" s="44"/>
      <c r="E27" s="35"/>
      <c r="F27" s="44"/>
      <c r="G27" s="44"/>
      <c r="H27" s="48"/>
      <c r="I27" s="35"/>
      <c r="J27" s="35"/>
      <c r="K27" s="39"/>
      <c r="L27" s="39"/>
      <c r="N27" s="10"/>
    </row>
    <row r="28" spans="1:14" ht="15.75" thickBot="1">
      <c r="A28" s="49" t="s">
        <v>6</v>
      </c>
      <c r="B28" s="49"/>
      <c r="C28" s="49"/>
      <c r="D28" s="43">
        <v>0</v>
      </c>
      <c r="E28" s="35"/>
      <c r="F28" s="43">
        <v>0</v>
      </c>
      <c r="G28" s="44">
        <f>F28-D28</f>
        <v>0</v>
      </c>
      <c r="H28" s="48">
        <f>IF((D28&gt;F28),(D28-F28)/D28,IF(D28&lt;F28,-(D28-F28)/D28,IF(D28=F28,0)))</f>
        <v>0</v>
      </c>
      <c r="I28" s="35">
        <f>IF(D28-F28&lt;500,0,IF(D28-F28&gt;500,1,IF(D28-F28=500,1)))</f>
        <v>0</v>
      </c>
      <c r="J28" s="35">
        <f>IF(F28-D28&lt;500,0,IF(F28-D28&gt;500,1,IF(F28-D28=500,1)))</f>
        <v>0</v>
      </c>
      <c r="K28" s="39">
        <f>IF(H28&lt;0.15,0,IF(H28&gt;0.15,1,IF(H28=0.15,1)))</f>
        <v>0</v>
      </c>
      <c r="L28" s="39" t="str">
        <f>IF(H28&lt;15%,"NO","YES")</f>
        <v>NO</v>
      </c>
      <c r="M28" s="5" t="str">
        <f>IF((L28="YES")*AND(I28+J28&lt;1),"Explanation not required, difference less than £500"," ")</f>
        <v> </v>
      </c>
      <c r="N28" s="8"/>
    </row>
    <row r="29" spans="8:14" ht="13.5">
      <c r="H29" s="3"/>
      <c r="K29" s="2"/>
      <c r="L29" s="2"/>
      <c r="N29" s="10"/>
    </row>
    <row r="30" ht="13.5">
      <c r="C30" s="6"/>
    </row>
    <row r="31" spans="3:22" ht="15" customHeight="1">
      <c r="C31" s="1" t="s">
        <v>24</v>
      </c>
      <c r="D31" s="1">
        <f>D22/D12</f>
        <v>1.79482395713739</v>
      </c>
      <c r="F31" s="1">
        <f>F22/F12</f>
        <v>2.765005526454899</v>
      </c>
      <c r="O31" s="12"/>
      <c r="P31" s="12"/>
      <c r="Q31" s="12"/>
      <c r="R31" s="12"/>
      <c r="S31" s="12"/>
      <c r="T31" s="12"/>
      <c r="U31" s="12"/>
      <c r="V31" s="12"/>
    </row>
    <row r="32" spans="3:22" ht="17.25">
      <c r="C32" s="22" t="str">
        <f>IF(F22&gt;(F12*2),"PLEASE PROVIDE AN EXPLANATION FOR THE LEVEL OF RESERVES ON THE FOLLOWING TAB","")</f>
        <v>PLEASE PROVIDE AN EXPLANATION FOR THE LEVEL OF RESERVES ON THE FOLLOWING TAB</v>
      </c>
      <c r="N32" s="12"/>
      <c r="O32" s="12"/>
      <c r="P32" s="12"/>
      <c r="Q32" s="12"/>
      <c r="R32" s="12"/>
      <c r="S32" s="12"/>
      <c r="T32" s="12"/>
      <c r="U32" s="12"/>
      <c r="V32" s="12"/>
    </row>
    <row r="34" ht="17.25">
      <c r="C34" s="22"/>
    </row>
  </sheetData>
  <sheetProtection/>
  <mergeCells count="11">
    <mergeCell ref="A20:C20"/>
    <mergeCell ref="A1:K1"/>
    <mergeCell ref="A24:C24"/>
    <mergeCell ref="A26:C26"/>
    <mergeCell ref="A28:C28"/>
    <mergeCell ref="A10:C10"/>
    <mergeCell ref="A12:C12"/>
    <mergeCell ref="A14:C14"/>
    <mergeCell ref="A16:C16"/>
    <mergeCell ref="A4:H4"/>
    <mergeCell ref="A18:C18"/>
  </mergeCells>
  <conditionalFormatting sqref="M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P16" sqref="P16"/>
    </sheetView>
  </sheetViews>
  <sheetFormatPr defaultColWidth="9.140625" defaultRowHeight="15"/>
  <sheetData>
    <row r="1" ht="15.75" customHeight="1">
      <c r="A1" s="15" t="s">
        <v>14</v>
      </c>
    </row>
    <row r="2" ht="15.75" customHeight="1">
      <c r="A2" s="20" t="s">
        <v>21</v>
      </c>
    </row>
    <row r="3" ht="14.25">
      <c r="A3" t="s">
        <v>15</v>
      </c>
    </row>
    <row r="5" spans="4:6" ht="14.25">
      <c r="D5" s="14" t="s">
        <v>1</v>
      </c>
      <c r="E5" s="14" t="s">
        <v>1</v>
      </c>
      <c r="F5" s="14" t="s">
        <v>1</v>
      </c>
    </row>
    <row r="6" ht="14.25">
      <c r="A6" s="14" t="s">
        <v>16</v>
      </c>
    </row>
    <row r="7" spans="2:4" ht="14.25">
      <c r="B7" s="17" t="s">
        <v>34</v>
      </c>
      <c r="D7" s="17">
        <v>23138.2</v>
      </c>
    </row>
    <row r="8" spans="2:4" ht="15" customHeight="1">
      <c r="B8" s="17" t="s">
        <v>33</v>
      </c>
      <c r="D8" s="17">
        <v>33380.01</v>
      </c>
    </row>
    <row r="9" spans="2:4" ht="14.25">
      <c r="B9" s="17" t="s">
        <v>35</v>
      </c>
      <c r="D9" s="17">
        <v>15459.21</v>
      </c>
    </row>
    <row r="10" spans="2:4" ht="14.25">
      <c r="B10" s="17" t="s">
        <v>19</v>
      </c>
      <c r="D10" s="17"/>
    </row>
    <row r="11" spans="2:4" ht="14.25">
      <c r="B11" s="17" t="s">
        <v>20</v>
      </c>
      <c r="D11" s="17"/>
    </row>
    <row r="12" ht="14.25">
      <c r="E12" s="16">
        <f>SUM(D7:D11)</f>
        <v>71977.42000000001</v>
      </c>
    </row>
    <row r="14" spans="1:4" ht="14.25">
      <c r="A14" s="14" t="s">
        <v>17</v>
      </c>
      <c r="D14" s="17">
        <v>43096.42</v>
      </c>
    </row>
    <row r="15" ht="14.25">
      <c r="E15" s="16">
        <f>D14</f>
        <v>43096.42</v>
      </c>
    </row>
    <row r="16" spans="1:6" ht="15" thickBot="1">
      <c r="A16" s="14" t="s">
        <v>18</v>
      </c>
      <c r="F16" s="18">
        <f>E12+E15</f>
        <v>115073.84000000001</v>
      </c>
    </row>
    <row r="17" ht="15" thickTop="1"/>
    <row r="18" spans="1:6" ht="14.25">
      <c r="A18" s="14" t="s">
        <v>25</v>
      </c>
      <c r="F18" s="23">
        <f>Variances!F22</f>
        <v>115074</v>
      </c>
    </row>
    <row r="19" ht="14.25">
      <c r="A19" s="14"/>
    </row>
    <row r="20" spans="1:8" ht="14.25">
      <c r="A20" s="14" t="s">
        <v>26</v>
      </c>
      <c r="F20" s="25">
        <f>F16-F18</f>
        <v>-0.15999999998894054</v>
      </c>
      <c r="H20" s="24" t="str">
        <f>IF(F20=0,"","PLEASE PROVIDE AN EXPLANATION FOR THIS DIFFERENCE")</f>
        <v>PLEASE PROVIDE AN EXPLANATION FOR THIS DIFFERENCE</v>
      </c>
    </row>
    <row r="22" ht="14.25">
      <c r="A22" t="s">
        <v>38</v>
      </c>
    </row>
    <row r="23" ht="14.25">
      <c r="A23" t="s">
        <v>39</v>
      </c>
    </row>
    <row r="24" ht="14.25">
      <c r="A24" t="s">
        <v>36</v>
      </c>
    </row>
    <row r="25" ht="14.25">
      <c r="A25" t="s">
        <v>37</v>
      </c>
    </row>
  </sheetData>
  <sheetProtection/>
  <conditionalFormatting sqref="F2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Zoe Savill</cp:lastModifiedBy>
  <cp:lastPrinted>2022-05-30T11:54:31Z</cp:lastPrinted>
  <dcterms:created xsi:type="dcterms:W3CDTF">2012-07-11T10:01:28Z</dcterms:created>
  <dcterms:modified xsi:type="dcterms:W3CDTF">2022-05-30T20:45:56Z</dcterms:modified>
  <cp:category/>
  <cp:version/>
  <cp:contentType/>
  <cp:contentStatus/>
</cp:coreProperties>
</file>